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gaikwad216\Downloads\"/>
    </mc:Choice>
  </mc:AlternateContent>
  <xr:revisionPtr revIDLastSave="0" documentId="13_ncr:1_{BA8CC622-C9B0-4A67-B8FE-E66BFC40DE5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tart Here" sheetId="1" r:id="rId1"/>
    <sheet name="Calculator" sheetId="2" r:id="rId2"/>
    <sheet name="Summary" sheetId="3" r:id="rId3"/>
    <sheet name="Sources" sheetId="4" r:id="rId4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44" i="2"/>
  <c r="B43" i="2"/>
  <c r="B33" i="2"/>
  <c r="B17" i="3" s="1"/>
  <c r="B26" i="2"/>
  <c r="B16" i="3" s="1"/>
  <c r="B18" i="2"/>
  <c r="B15" i="3" s="1"/>
  <c r="B5" i="3" l="1"/>
  <c r="B14" i="3"/>
  <c r="B18" i="3" s="1"/>
  <c r="B46" i="2"/>
  <c r="B9" i="3" s="1"/>
  <c r="B45" i="2"/>
  <c r="B6" i="3" s="1"/>
  <c r="C23" i="3" l="1"/>
  <c r="C22" i="3"/>
  <c r="C21" i="3"/>
  <c r="B8" i="3"/>
  <c r="B10" i="3" s="1"/>
  <c r="B11" i="3" s="1"/>
  <c r="B7" i="3"/>
  <c r="C17" i="3"/>
  <c r="C16" i="3"/>
  <c r="C15" i="3"/>
  <c r="C14" i="3"/>
  <c r="C18" i="3" l="1"/>
  <c r="D21" i="3"/>
  <c r="E21" i="3"/>
  <c r="D22" i="3"/>
  <c r="E22" i="3"/>
  <c r="D23" i="3"/>
  <c r="E23" i="3"/>
</calcChain>
</file>

<file path=xl/sharedStrings.xml><?xml version="1.0" encoding="utf-8"?>
<sst xmlns="http://schemas.openxmlformats.org/spreadsheetml/2006/main" count="258" uniqueCount="196">
  <si>
    <t>Manufacturing Automation ROI Calculator - IT Leader's Edition</t>
  </si>
  <si>
    <t>Prepared for IT, operations, finance, and manufacturing leaders | Version: 2026-04-30</t>
  </si>
  <si>
    <t>Purpose</t>
  </si>
  <si>
    <t>Build a first-pass ROI case for manufacturing automation across labor, downtime, quality, back-office workflows, and implementation costs.</t>
  </si>
  <si>
    <t>How to use</t>
  </si>
  <si>
    <t>Edit the blue input cells on the Calculator sheet. Review the Summary sheet for payback, 3-year ROI, and CFO-ready outputs.</t>
  </si>
  <si>
    <t>What it is</t>
  </si>
  <si>
    <t>A transparent business-case calculator with formulas and conservative defaults. It is not a guaranteed performance forecast.</t>
  </si>
  <si>
    <t>Recommended use</t>
  </si>
  <si>
    <t>Use outputs for discovery workshops, budget planning, ERP/workflow automation prioritization, and vendor conversations.</t>
  </si>
  <si>
    <t>Caution</t>
  </si>
  <si>
    <t>Validate all inputs with plant, finance, maintenance, and quality teams before presenting to leadership.</t>
  </si>
  <si>
    <t>Workbook structure</t>
  </si>
  <si>
    <t>Sheet</t>
  </si>
  <si>
    <t>What it contains</t>
  </si>
  <si>
    <t>Owner/Reviewer</t>
  </si>
  <si>
    <t>Calculator</t>
  </si>
  <si>
    <t>Editable input modules and formula-driven ROI calculations.</t>
  </si>
  <si>
    <t>IT + Finance + Operations</t>
  </si>
  <si>
    <t>Summary</t>
  </si>
  <si>
    <t>CFO-ready summary of savings, investment, payback, 3-year ROI, and scenario sensitivity.</t>
  </si>
  <si>
    <t>Leadership / Finance</t>
  </si>
  <si>
    <t>Sources</t>
  </si>
  <si>
    <t>External benchmark references and source URLs used for context and default guidance.</t>
  </si>
  <si>
    <t>Marketing / Sales Enablement</t>
  </si>
  <si>
    <t>Landing page positioning note</t>
  </si>
  <si>
    <t>Use this calculator as a gated asset for IT leaders and manufacturing decision-makers who need to quantify automation value before approving ERP, workflow automation, analytics, AI, or integration investments. Follow up by discussing the module with the highest projected savings.</t>
  </si>
  <si>
    <t>Manufacturing Automation ROI Calculator</t>
  </si>
  <si>
    <t>Edit the blue cells. Output rows are formula-driven. Defaults are illustrative and should be validated against internal plant data.</t>
  </si>
  <si>
    <t>Module / Input</t>
  </si>
  <si>
    <t>User Input</t>
  </si>
  <si>
    <t>Unit</t>
  </si>
  <si>
    <t>Planning Default</t>
  </si>
  <si>
    <t>Source / Guidance</t>
  </si>
  <si>
    <t>Formula Notes</t>
  </si>
  <si>
    <t>Labor Cost Module</t>
  </si>
  <si>
    <t>Current production / operations headcount</t>
  </si>
  <si>
    <t>Employees</t>
  </si>
  <si>
    <t>Replace with target group size.</t>
  </si>
  <si>
    <t>Editable</t>
  </si>
  <si>
    <t>Average hourly labor cost - fully loaded</t>
  </si>
  <si>
    <t>$/hour</t>
  </si>
  <si>
    <t>Based on BLS manufacturing hourly earnings with a 30% load factor.</t>
  </si>
  <si>
    <t>Productive hours per employee per year</t>
  </si>
  <si>
    <t>Hours/year</t>
  </si>
  <si>
    <t>40 hours x 52 weeks. Adjust for overtime or shift patterns.</t>
  </si>
  <si>
    <t>Share of work automatable</t>
  </si>
  <si>
    <t>%</t>
  </si>
  <si>
    <t>Conservative planning assumption. Validate via time study.</t>
  </si>
  <si>
    <t>Realization factor</t>
  </si>
  <si>
    <t>Accounts for adoption, ramp-up, and process leakage.</t>
  </si>
  <si>
    <t>Annual labor savings</t>
  </si>
  <si>
    <t>$/year</t>
  </si>
  <si>
    <t>Calculated output.</t>
  </si>
  <si>
    <t>B6 x B7 x B8 x B9 x B10</t>
  </si>
  <si>
    <t>Downtime &amp; Maintenance Module</t>
  </si>
  <si>
    <t>Unplanned downtime hours per month</t>
  </si>
  <si>
    <t>Hours/month</t>
  </si>
  <si>
    <t>Use actual downtime logs where available.</t>
  </si>
  <si>
    <t>Cost per downtime hour</t>
  </si>
  <si>
    <t>Use contribution margin, lost output, scrap, overtime, and recovery costs.</t>
  </si>
  <si>
    <t>Expected downtime reduction</t>
  </si>
  <si>
    <t>Conservative planning assumption; benchmarks vary by asset maturity.</t>
  </si>
  <si>
    <t>Accounts for model accuracy, response time, and maintenance execution.</t>
  </si>
  <si>
    <t>Annual downtime savings</t>
  </si>
  <si>
    <t>B14 x B15 x 12 x B16 x B17</t>
  </si>
  <si>
    <t>Quality &amp; Defect Module</t>
  </si>
  <si>
    <t>Units produced per month</t>
  </si>
  <si>
    <t>Units/month</t>
  </si>
  <si>
    <t>Use production volume for the target line or plant.</t>
  </si>
  <si>
    <t>Current defect rate</t>
  </si>
  <si>
    <t>Use internal quality records. Include rework, scrap, and returns if relevant.</t>
  </si>
  <si>
    <t>Cost per defect</t>
  </si>
  <si>
    <t>$/defect</t>
  </si>
  <si>
    <t>Use scrap, rework labor, warranty, returns, and inspection effort.</t>
  </si>
  <si>
    <t>Expected defect reduction</t>
  </si>
  <si>
    <t>Conservative planning assumption. Validate by defect type.</t>
  </si>
  <si>
    <t>Accounts for false positives, adoption, and data capture discipline.</t>
  </si>
  <si>
    <t>Annual quality savings</t>
  </si>
  <si>
    <t>B21 x B22 x B23 x 12 x B24 x B25</t>
  </si>
  <si>
    <t>Process Efficiency Module</t>
  </si>
  <si>
    <t>Manual back-office/process hours per month</t>
  </si>
  <si>
    <t>Reporting, procurement, finance approvals, HR, QA documentation.</t>
  </si>
  <si>
    <t>Average fully loaded process-owner hourly cost</t>
  </si>
  <si>
    <t>Use blended cost for analysts, supervisors, finance, and operations users.</t>
  </si>
  <si>
    <t>Automation coverage</t>
  </si>
  <si>
    <t>Estimated share of manual hours covered by workflow automation.</t>
  </si>
  <si>
    <t>Accounts for exceptions and partial adoption.</t>
  </si>
  <si>
    <t>Annual process-efficiency savings</t>
  </si>
  <si>
    <t>B29 x B30 x 12 x B31 x B32</t>
  </si>
  <si>
    <t>Implementation Cost Module</t>
  </si>
  <si>
    <t>One-time implementation services</t>
  </si>
  <si>
    <t>$</t>
  </si>
  <si>
    <t>Discovery, configuration, development, testing, deployment.</t>
  </si>
  <si>
    <t>One-time integration / data migration</t>
  </si>
  <si>
    <t>ERP, MES, OT, warehouse, service, and reporting integrations.</t>
  </si>
  <si>
    <t>Training and change management</t>
  </si>
  <si>
    <t>User enablement, SOP updates, adoption workshops.</t>
  </si>
  <si>
    <t>Hardware / IoT / sensors / edge</t>
  </si>
  <si>
    <t>Use zero if not applicable.</t>
  </si>
  <si>
    <t>Annual software / cloud / licensing</t>
  </si>
  <si>
    <t>ERP, workflow, analytics, AI, cloud, monitoring costs.</t>
  </si>
  <si>
    <t>Annual support / managed services</t>
  </si>
  <si>
    <t>Post-go-live support, optimization, governance.</t>
  </si>
  <si>
    <t>Contingency</t>
  </si>
  <si>
    <t>Recommended for integration, data, and scope risk.</t>
  </si>
  <si>
    <t>One-time cost subtotal</t>
  </si>
  <si>
    <t>SUM(B36:B39) x (1+B42)</t>
  </si>
  <si>
    <t>Annual recurring cost</t>
  </si>
  <si>
    <t>SUM(B40:B41)</t>
  </si>
  <si>
    <t>Total first-year investment</t>
  </si>
  <si>
    <t>B43 + B44</t>
  </si>
  <si>
    <t>3-year total investment</t>
  </si>
  <si>
    <t>B43 + (B44 x 3)</t>
  </si>
  <si>
    <t>Executive Summary - Manufacturing Automation ROI</t>
  </si>
  <si>
    <t>CFO-ready output based on the current Calculator inputs. Update the blue input cells in Calculator to refresh this view.</t>
  </si>
  <si>
    <t>Metric</t>
  </si>
  <si>
    <t>Value</t>
  </si>
  <si>
    <t>How to read it</t>
  </si>
  <si>
    <t>Total Annual Savings</t>
  </si>
  <si>
    <t>Annualized value from labor, downtime, quality, and process efficiency modules.</t>
  </si>
  <si>
    <t>Total First-Year Investment</t>
  </si>
  <si>
    <t>One-time cost subtotal plus first-year recurring software/support costs.</t>
  </si>
  <si>
    <t>Payback Period</t>
  </si>
  <si>
    <t>Months required for annual savings to recover first-year investment.</t>
  </si>
  <si>
    <t>3-Year Gross Savings</t>
  </si>
  <si>
    <t>Annual savings multiplied by three.</t>
  </si>
  <si>
    <t>3-Year Total Investment</t>
  </si>
  <si>
    <t>One-time costs plus three years of recurring costs.</t>
  </si>
  <si>
    <t>3-Year Net Benefit</t>
  </si>
  <si>
    <t>Three-year savings minus three-year investment.</t>
  </si>
  <si>
    <t>3-Year ROI</t>
  </si>
  <si>
    <t>3-year net benefit divided by 3-year investment.</t>
  </si>
  <si>
    <t>Savings Category</t>
  </si>
  <si>
    <t>Annual Savings</t>
  </si>
  <si>
    <t>Share of Savings</t>
  </si>
  <si>
    <t>Notes</t>
  </si>
  <si>
    <t>Labor cost savings</t>
  </si>
  <si>
    <t>Repetitive work and task automation</t>
  </si>
  <si>
    <t>Downtime savings</t>
  </si>
  <si>
    <t>Predictive maintenance and faster maintenance response</t>
  </si>
  <si>
    <t>Quality savings</t>
  </si>
  <si>
    <t>Defect reduction, rework, scrap, and quality documentation</t>
  </si>
  <si>
    <t>Process-efficiency savings</t>
  </si>
  <si>
    <t>Procurement, finance, QA, HR, and reporting workflows</t>
  </si>
  <si>
    <t>Total</t>
  </si>
  <si>
    <t>Scenario</t>
  </si>
  <si>
    <t>Realization Multiplier</t>
  </si>
  <si>
    <t>Conservative</t>
  </si>
  <si>
    <t>Base Case</t>
  </si>
  <si>
    <t>Upside Case</t>
  </si>
  <si>
    <t>Executive narrative for a board/CFO presentation</t>
  </si>
  <si>
    <t>Based on the current assumptions, the automation program is projected to generate recurring savings across labor, downtime, quality, and back-office efficiency. The strongest business case should be built around modules with verifiable operating data and near-term process ownership. Treat this output as a decision-support estimate, then validate assumptions through plant-level discovery, workflow mapping, and finance review before committing budget.</t>
  </si>
  <si>
    <t>Benchmarks &amp; Sources</t>
  </si>
  <si>
    <t>Use these as reference points only. Replace defaults with internal operating data wherever possible. URLs are included as plain text for transparency.</t>
  </si>
  <si>
    <t>Source / Benchmark</t>
  </si>
  <si>
    <t>Metric used</t>
  </si>
  <si>
    <t>Value / Range</t>
  </si>
  <si>
    <t>How it informs calculator</t>
  </si>
  <si>
    <t>URL</t>
  </si>
  <si>
    <t>BLS Manufacturing - earnings and hours</t>
  </si>
  <si>
    <t>Average hourly earnings of production and nonsupervisory employees in manufacturing</t>
  </si>
  <si>
    <t>$29.95/hour in Mar. 2026; 41.4 weekly hours</t>
  </si>
  <si>
    <t>Used to set a conservative default fully loaded labor cost after applying a load factor.</t>
  </si>
  <si>
    <t>https://www.bls.gov/iag/tgs/iag31-33.htm</t>
  </si>
  <si>
    <t>Replace with internal wage and benefit assumptions.</t>
  </si>
  <si>
    <t>Deloitte 2025 Smart Manufacturing and Operations Survey</t>
  </si>
  <si>
    <t>Reported average gains from smart manufacturing initiatives</t>
  </si>
  <si>
    <t>10-20% production output; 7-20% employee productivity; 10-15% unlocked capacity</t>
  </si>
  <si>
    <t>Supports the calculator's focus on throughput, productivity, and capacity improvement.</t>
  </si>
  <si>
    <t>https://www.deloitte.com/us/en/insights/industry/manufacturing/2025-smart-manufacturing-survey.html</t>
  </si>
  <si>
    <t>Survey-based results; not a guarantee for any single project.</t>
  </si>
  <si>
    <t>McKinsey - manufacturing analytics</t>
  </si>
  <si>
    <t>Predictive maintenance impact</t>
  </si>
  <si>
    <t>30-50% lower machine downtime; 20-40% higher machine life</t>
  </si>
  <si>
    <t>Used as an external benchmark for maintenance potential. Calculator uses a conservative editable default.</t>
  </si>
  <si>
    <t>https://www.mckinsey.com/capabilities/operations/our-insights/manufacturing-analytics-unleashes-productivity-and-profitability</t>
  </si>
  <si>
    <t>Older but widely cited operations benchmark; validate with asset-level data.</t>
  </si>
  <si>
    <t>PwC / Manufacturing Institute 2026</t>
  </si>
  <si>
    <t>AI data readiness in manufacturing</t>
  </si>
  <si>
    <t>35% usable but inconsistent/partially siloed data; 28% still organizing data</t>
  </si>
  <si>
    <t>Supports the data-readiness qualifier for AI-led automation ROI.</t>
  </si>
  <si>
    <t>https://www.pwc.com/us/en/industries/industrial-products/library/frontline-leadership-ai-adoption-manufacturing.html</t>
  </si>
  <si>
    <t>Useful for readiness discussion and sales qualification.</t>
  </si>
  <si>
    <t>International Federation of Robotics</t>
  </si>
  <si>
    <t>Industrial robot installations</t>
  </si>
  <si>
    <t>542,000 industrial robots installed in factories in 2024</t>
  </si>
  <si>
    <t>Context for manufacturing automation momentum.</t>
  </si>
  <si>
    <t>https://ifr.org/ifr-press-releases/news/global-robot-demand-in-factories-doubles-over-10-years</t>
  </si>
  <si>
    <t>Global figure; not used directly in formulas.</t>
  </si>
  <si>
    <t>NIST SP 800-82 Rev. 3</t>
  </si>
  <si>
    <t>OT definition and security guidance</t>
  </si>
  <si>
    <t>OT systems monitor or control physical processes; OT environments have unique safety/reliability needs</t>
  </si>
  <si>
    <t>Supports inclusion of cybersecurity and OT/IT integration risk in automation planning.</t>
  </si>
  <si>
    <t>https://csrc.nist.gov/pubs/sp/800/82/r3/final</t>
  </si>
  <si>
    <t>Use when discussing connected plant risk.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</si>
</sst>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\ &quot;months&quot;"/>
  </numFmts>
  <fonts count="10">
    <font>
      <sz val="11"/>
      <name val="Carlito"/>
    </font>
    <font>
      <i/>
      <sz val="11"/>
      <name val="Carlito"/>
    </font>
    <font>
      <b/>
      <sz val="11"/>
      <name val="Carlito"/>
    </font>
    <font>
      <b/>
      <sz val="13"/>
      <color rgb="FFFFFFFF"/>
      <name val="Carlito"/>
    </font>
    <font>
      <b/>
      <sz val="11"/>
      <color rgb="FFFFFFFF"/>
      <name val="Carlito"/>
    </font>
    <font>
      <b/>
      <sz val="10"/>
      <color rgb="FFFFFFFF"/>
      <name val="Aptos"/>
    </font>
    <font>
      <sz val="10"/>
      <name val="Aptos"/>
    </font>
    <font>
      <b/>
      <sz val="12"/>
      <name val="Carlito"/>
    </font>
    <font>
      <b/>
      <sz val="18"/>
      <color rgb="FFFFFFFF"/>
      <name val="Aptos"/>
      <family val="2"/>
    </font>
    <font>
      <u/>
      <sz val="11"/>
      <color theme="10"/>
      <name val="Carlito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0F2FE"/>
      </patternFill>
    </fill>
    <fill>
      <patternFill patternType="solid">
        <fgColor rgb="FFE2E8F0"/>
      </patternFill>
    </fill>
    <fill>
      <patternFill patternType="solid">
        <fgColor theme="5"/>
      </patternFill>
    </fill>
    <fill>
      <patternFill patternType="solid">
        <fgColor rgb="FFF8FAFC"/>
      </patternFill>
    </fill>
    <fill>
      <patternFill patternType="solid">
        <fgColor rgb="FFDBEAFE"/>
      </patternFill>
    </fill>
    <fill>
      <patternFill patternType="solid">
        <fgColor rgb="FFDCFCE7"/>
      </patternFill>
    </fill>
    <fill>
      <patternFill patternType="solid">
        <fgColor theme="7"/>
      </patternFill>
    </fill>
    <fill>
      <patternFill patternType="solid">
        <fgColor rgb="FFF0FDF4"/>
      </patternFill>
    </fill>
  </fills>
  <borders count="10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/>
      <diagonal/>
    </border>
    <border>
      <left/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wrapText="1"/>
    </xf>
    <xf numFmtId="0" fontId="4" fillId="2" borderId="1" xfId="0" applyFont="1" applyFill="1" applyBorder="1"/>
    <xf numFmtId="0" fontId="0" fillId="0" borderId="1" xfId="0" applyBorder="1"/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0" fillId="0" borderId="1" xfId="0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164" fontId="2" fillId="8" borderId="1" xfId="0" applyNumberFormat="1" applyFont="1" applyFill="1" applyBorder="1" applyAlignment="1">
      <alignment horizontal="right" wrapText="1"/>
    </xf>
    <xf numFmtId="164" fontId="0" fillId="7" borderId="1" xfId="0" applyNumberFormat="1" applyFill="1" applyBorder="1" applyAlignment="1">
      <alignment horizontal="right" wrapText="1"/>
    </xf>
    <xf numFmtId="9" fontId="0" fillId="7" borderId="1" xfId="0" applyNumberFormat="1" applyFill="1" applyBorder="1" applyAlignment="1">
      <alignment horizontal="right" wrapText="1"/>
    </xf>
    <xf numFmtId="3" fontId="0" fillId="7" borderId="1" xfId="0" applyNumberForma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wrapText="1"/>
    </xf>
    <xf numFmtId="0" fontId="4" fillId="9" borderId="1" xfId="0" applyFont="1" applyFill="1" applyBorder="1"/>
    <xf numFmtId="9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" fillId="0" borderId="0" xfId="0" applyFont="1"/>
    <xf numFmtId="164" fontId="7" fillId="10" borderId="1" xfId="0" applyNumberFormat="1" applyFont="1" applyFill="1" applyBorder="1" applyAlignment="1">
      <alignment wrapText="1"/>
    </xf>
    <xf numFmtId="165" fontId="7" fillId="10" borderId="1" xfId="0" applyNumberFormat="1" applyFont="1" applyFill="1" applyBorder="1" applyAlignment="1">
      <alignment wrapText="1"/>
    </xf>
    <xf numFmtId="9" fontId="7" fillId="10" borderId="1" xfId="0" applyNumberFormat="1" applyFont="1" applyFill="1" applyBorder="1" applyAlignment="1">
      <alignment wrapText="1"/>
    </xf>
    <xf numFmtId="0" fontId="5" fillId="2" borderId="0" xfId="0" applyFont="1" applyFill="1"/>
    <xf numFmtId="0" fontId="1" fillId="3" borderId="0" xfId="0" applyFont="1" applyFill="1"/>
    <xf numFmtId="0" fontId="3" fillId="5" borderId="0" xfId="0" applyFont="1" applyFill="1"/>
    <xf numFmtId="0" fontId="0" fillId="6" borderId="2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0" xfId="0" applyFill="1" applyAlignment="1">
      <alignment wrapText="1"/>
    </xf>
    <xf numFmtId="0" fontId="0" fillId="6" borderId="6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8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1" fillId="7" borderId="0" xfId="0" applyFont="1" applyFill="1"/>
    <xf numFmtId="0" fontId="4" fillId="2" borderId="0" xfId="0" applyFont="1" applyFill="1"/>
    <xf numFmtId="0" fontId="8" fillId="2" borderId="0" xfId="0" applyFont="1" applyFill="1"/>
    <xf numFmtId="0" fontId="9" fillId="0" borderId="1" xfId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NGenious Professional">
  <a:themeElements>
    <a:clrScheme name="NGenious Professional">
      <a:dk1>
        <a:srgbClr val="0F172A"/>
      </a:dk1>
      <a:lt1>
        <a:srgbClr val="FFFFFF"/>
      </a:lt1>
      <a:dk2>
        <a:srgbClr val="0E2841"/>
      </a:dk2>
      <a:lt2>
        <a:srgbClr val="F1F5F9"/>
      </a:lt2>
      <a:accent1>
        <a:srgbClr val="0B3A75"/>
      </a:accent1>
      <a:accent2>
        <a:srgbClr val="0F766E"/>
      </a:accent2>
      <a:accent3>
        <a:srgbClr val="16A34A"/>
      </a:accent3>
      <a:accent4>
        <a:srgbClr val="F59E0B"/>
      </a:accent4>
      <a:accent5>
        <a:srgbClr val="7C3AED"/>
      </a:accent5>
      <a:accent6>
        <a:srgbClr val="64748B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NGenious Professional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ckinsey.com/capabilities/operations/our-insights/manufacturing-analytics-unleashes-productivity-and-profitability" TargetMode="External"/><Relationship Id="rId2" Type="http://schemas.openxmlformats.org/officeDocument/2006/relationships/hyperlink" Target="https://www.deloitte.com/us/en/insights/industry/manufacturing/2025-smart-manufacturing-survey.html" TargetMode="External"/><Relationship Id="rId1" Type="http://schemas.openxmlformats.org/officeDocument/2006/relationships/hyperlink" Target="https://www.bls.gov/iag/tgs/iag31-33.htm" TargetMode="External"/><Relationship Id="rId6" Type="http://schemas.openxmlformats.org/officeDocument/2006/relationships/hyperlink" Target="https://csrc.nist.gov/pubs/sp/800/82/r3/final" TargetMode="External"/><Relationship Id="rId5" Type="http://schemas.openxmlformats.org/officeDocument/2006/relationships/hyperlink" Target="https://ifr.org/ifr-press-releases/news/global-robot-demand-in-factories-doubles-over-10-years" TargetMode="External"/><Relationship Id="rId4" Type="http://schemas.openxmlformats.org/officeDocument/2006/relationships/hyperlink" Target="https://www.pwc.com/us/en/industries/industrial-products/library/frontline-leadership-ai-adoption-manufacturi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opLeftCell="A6" zoomScaleNormal="100" zoomScaleSheetLayoutView="100" workbookViewId="0">
      <selection activeCell="A17" sqref="A17:H20"/>
    </sheetView>
  </sheetViews>
  <sheetFormatPr defaultRowHeight="14.25"/>
  <cols>
    <col min="1" max="1" width="24" customWidth="1"/>
    <col min="2" max="2" width="85" customWidth="1"/>
    <col min="3" max="3" width="30" customWidth="1"/>
    <col min="4" max="8" width="14" customWidth="1"/>
  </cols>
  <sheetData>
    <row r="1" spans="1:26" ht="32.1" customHeight="1">
      <c r="A1" s="25" t="s">
        <v>0</v>
      </c>
      <c r="B1" s="25"/>
      <c r="C1" s="25"/>
      <c r="D1" s="25"/>
      <c r="E1" s="25"/>
      <c r="F1" s="25"/>
      <c r="G1" s="25"/>
      <c r="H1" s="25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4" customHeight="1">
      <c r="A2" s="26" t="s">
        <v>1</v>
      </c>
      <c r="B2" s="26"/>
      <c r="C2" s="26"/>
      <c r="D2" s="26"/>
      <c r="E2" s="26"/>
      <c r="F2" s="26"/>
      <c r="G2" s="26"/>
      <c r="H2" s="26"/>
    </row>
    <row r="4" spans="1:26" ht="29.25">
      <c r="A4" s="1" t="s">
        <v>2</v>
      </c>
      <c r="B4" s="2" t="s">
        <v>3</v>
      </c>
    </row>
    <row r="5" spans="1:26" ht="29.25">
      <c r="A5" s="1" t="s">
        <v>4</v>
      </c>
      <c r="B5" s="2" t="s">
        <v>5</v>
      </c>
    </row>
    <row r="6" spans="1:26" ht="29.25">
      <c r="A6" s="1" t="s">
        <v>6</v>
      </c>
      <c r="B6" s="2" t="s">
        <v>7</v>
      </c>
    </row>
    <row r="7" spans="1:26" ht="29.25">
      <c r="A7" s="1" t="s">
        <v>8</v>
      </c>
      <c r="B7" s="2" t="s">
        <v>9</v>
      </c>
    </row>
    <row r="8" spans="1:26" ht="15">
      <c r="A8" s="1" t="s">
        <v>10</v>
      </c>
      <c r="B8" s="2" t="s">
        <v>11</v>
      </c>
    </row>
    <row r="10" spans="1:26" ht="16.5">
      <c r="A10" s="27" t="s">
        <v>12</v>
      </c>
      <c r="B10" s="27"/>
      <c r="C10" s="27"/>
      <c r="D10" s="27"/>
      <c r="E10" s="27"/>
      <c r="F10" s="27"/>
      <c r="G10" s="27"/>
      <c r="H10" s="27"/>
    </row>
    <row r="11" spans="1:26" ht="15">
      <c r="A11" s="3" t="s">
        <v>13</v>
      </c>
      <c r="B11" s="3" t="s">
        <v>14</v>
      </c>
      <c r="C11" s="3" t="s">
        <v>15</v>
      </c>
    </row>
    <row r="12" spans="1:26">
      <c r="A12" s="2" t="s">
        <v>16</v>
      </c>
      <c r="B12" s="2" t="s">
        <v>17</v>
      </c>
      <c r="C12" s="2" t="s">
        <v>18</v>
      </c>
    </row>
    <row r="13" spans="1:26">
      <c r="A13" s="2" t="s">
        <v>19</v>
      </c>
      <c r="B13" s="2" t="s">
        <v>20</v>
      </c>
      <c r="C13" s="2" t="s">
        <v>21</v>
      </c>
    </row>
    <row r="14" spans="1:26">
      <c r="A14" s="2" t="s">
        <v>22</v>
      </c>
      <c r="B14" s="2" t="s">
        <v>23</v>
      </c>
      <c r="C14" s="2" t="s">
        <v>24</v>
      </c>
    </row>
    <row r="16" spans="1:26" ht="16.5">
      <c r="A16" s="27" t="s">
        <v>25</v>
      </c>
      <c r="B16" s="27"/>
      <c r="C16" s="27"/>
      <c r="D16" s="27"/>
      <c r="E16" s="27"/>
      <c r="F16" s="27"/>
      <c r="G16" s="27"/>
      <c r="H16" s="27"/>
    </row>
    <row r="17" spans="1:8">
      <c r="A17" s="28" t="s">
        <v>26</v>
      </c>
      <c r="B17" s="29"/>
      <c r="C17" s="29"/>
      <c r="D17" s="29"/>
      <c r="E17" s="29"/>
      <c r="F17" s="29"/>
      <c r="G17" s="29"/>
      <c r="H17" s="30"/>
    </row>
    <row r="18" spans="1:8">
      <c r="A18" s="31"/>
      <c r="B18" s="32"/>
      <c r="C18" s="32"/>
      <c r="D18" s="32"/>
      <c r="E18" s="32"/>
      <c r="F18" s="32"/>
      <c r="G18" s="32"/>
      <c r="H18" s="33"/>
    </row>
    <row r="19" spans="1:8">
      <c r="A19" s="31"/>
      <c r="B19" s="32"/>
      <c r="C19" s="32"/>
      <c r="D19" s="32"/>
      <c r="E19" s="32"/>
      <c r="F19" s="32"/>
      <c r="G19" s="32"/>
      <c r="H19" s="33"/>
    </row>
    <row r="20" spans="1:8">
      <c r="A20" s="34"/>
      <c r="B20" s="35"/>
      <c r="C20" s="35"/>
      <c r="D20" s="35"/>
      <c r="E20" s="35"/>
      <c r="F20" s="35"/>
      <c r="G20" s="35"/>
      <c r="H20" s="36"/>
    </row>
  </sheetData>
  <sheetProtection algorithmName="SHA-512" hashValue="tXIxco+/cmFqgZCu16iL9vYnBVUMs4VKjPRq0SxFdU7QBLf9hE7pJMF6lJ83czCtTNzkOUfRcDxoFf+wWDNurA==" saltValue="oxm1krpJOYr6ZS/FpcXGGw==" spinCount="100000" sheet="1" objects="1" scenarios="1"/>
  <mergeCells count="5">
    <mergeCell ref="A1:H1"/>
    <mergeCell ref="A2:H2"/>
    <mergeCell ref="A10:H10"/>
    <mergeCell ref="A16:H16"/>
    <mergeCell ref="A17:H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6"/>
  <sheetViews>
    <sheetView tabSelected="1" zoomScaleNormal="100" zoomScaleSheetLayoutView="100" workbookViewId="0">
      <selection activeCell="F12" sqref="F12"/>
    </sheetView>
  </sheetViews>
  <sheetFormatPr defaultRowHeight="14.25"/>
  <cols>
    <col min="1" max="1" width="34" customWidth="1"/>
    <col min="2" max="2" width="18" customWidth="1"/>
    <col min="3" max="3" width="16" customWidth="1"/>
    <col min="4" max="4" width="18" customWidth="1"/>
    <col min="5" max="5" width="46" customWidth="1"/>
    <col min="6" max="6" width="30" customWidth="1"/>
  </cols>
  <sheetData>
    <row r="1" spans="1:26" ht="32.1" customHeight="1">
      <c r="A1" s="25" t="s">
        <v>27</v>
      </c>
      <c r="B1" s="25"/>
      <c r="C1" s="25"/>
      <c r="D1" s="25"/>
      <c r="E1" s="25"/>
      <c r="F1" s="25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4" customHeight="1">
      <c r="A2" s="37" t="s">
        <v>28</v>
      </c>
      <c r="B2" s="37"/>
      <c r="C2" s="37"/>
      <c r="D2" s="37"/>
      <c r="E2" s="37"/>
      <c r="F2" s="37"/>
    </row>
    <row r="4" spans="1:26" ht="15">
      <c r="A4" s="5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5" t="s">
        <v>34</v>
      </c>
    </row>
    <row r="5" spans="1:26" ht="36" customHeight="1">
      <c r="A5" s="6" t="s">
        <v>35</v>
      </c>
      <c r="B5" s="6"/>
      <c r="C5" s="6"/>
      <c r="D5" s="6"/>
      <c r="E5" s="6"/>
      <c r="F5" s="6"/>
    </row>
    <row r="6" spans="1:26" ht="36" customHeight="1">
      <c r="A6" s="2" t="s">
        <v>36</v>
      </c>
      <c r="B6" s="13">
        <v>50</v>
      </c>
      <c r="C6" s="2" t="s">
        <v>37</v>
      </c>
      <c r="D6" s="2">
        <v>50</v>
      </c>
      <c r="E6" s="2" t="s">
        <v>38</v>
      </c>
      <c r="F6" s="2" t="s">
        <v>39</v>
      </c>
    </row>
    <row r="7" spans="1:26" ht="36" customHeight="1">
      <c r="A7" s="2" t="s">
        <v>40</v>
      </c>
      <c r="B7" s="13">
        <v>39</v>
      </c>
      <c r="C7" s="2" t="s">
        <v>41</v>
      </c>
      <c r="D7" s="2">
        <v>39</v>
      </c>
      <c r="E7" s="2" t="s">
        <v>42</v>
      </c>
      <c r="F7" s="2" t="s">
        <v>39</v>
      </c>
    </row>
    <row r="8" spans="1:26" ht="36" customHeight="1">
      <c r="A8" s="2" t="s">
        <v>43</v>
      </c>
      <c r="B8" s="13">
        <v>2080</v>
      </c>
      <c r="C8" s="2" t="s">
        <v>44</v>
      </c>
      <c r="D8" s="2">
        <v>2080</v>
      </c>
      <c r="E8" s="2" t="s">
        <v>45</v>
      </c>
      <c r="F8" s="2" t="s">
        <v>39</v>
      </c>
    </row>
    <row r="9" spans="1:26" ht="36" customHeight="1">
      <c r="A9" s="2" t="s">
        <v>46</v>
      </c>
      <c r="B9" s="12">
        <v>0.15</v>
      </c>
      <c r="C9" s="2" t="s">
        <v>47</v>
      </c>
      <c r="D9" s="2">
        <v>0.15</v>
      </c>
      <c r="E9" s="2" t="s">
        <v>48</v>
      </c>
      <c r="F9" s="2" t="s">
        <v>39</v>
      </c>
    </row>
    <row r="10" spans="1:26" ht="36" customHeight="1">
      <c r="A10" s="2" t="s">
        <v>49</v>
      </c>
      <c r="B10" s="12">
        <v>0.7</v>
      </c>
      <c r="C10" s="2" t="s">
        <v>47</v>
      </c>
      <c r="D10" s="2">
        <v>0.7</v>
      </c>
      <c r="E10" s="2" t="s">
        <v>50</v>
      </c>
      <c r="F10" s="2" t="s">
        <v>39</v>
      </c>
    </row>
    <row r="11" spans="1:26" ht="36" customHeight="1">
      <c r="A11" s="7" t="s">
        <v>51</v>
      </c>
      <c r="B11" s="10">
        <f>B6*B7*B8*B9*B10</f>
        <v>425880</v>
      </c>
      <c r="C11" s="7" t="s">
        <v>52</v>
      </c>
      <c r="D11" s="7"/>
      <c r="E11" s="7" t="s">
        <v>53</v>
      </c>
      <c r="F11" s="7" t="s">
        <v>54</v>
      </c>
    </row>
    <row r="12" spans="1:26" ht="36" customHeight="1">
      <c r="A12" s="2"/>
      <c r="B12" s="8"/>
      <c r="C12" s="2"/>
      <c r="D12" s="2"/>
      <c r="E12" s="2"/>
      <c r="F12" s="2"/>
    </row>
    <row r="13" spans="1:26" ht="36" customHeight="1">
      <c r="A13" s="6" t="s">
        <v>55</v>
      </c>
      <c r="B13" s="9"/>
      <c r="C13" s="6"/>
      <c r="D13" s="6"/>
      <c r="E13" s="6"/>
      <c r="F13" s="6"/>
    </row>
    <row r="14" spans="1:26" ht="36" customHeight="1">
      <c r="A14" s="2" t="s">
        <v>56</v>
      </c>
      <c r="B14" s="13">
        <v>20</v>
      </c>
      <c r="C14" s="2" t="s">
        <v>57</v>
      </c>
      <c r="D14" s="2">
        <v>20</v>
      </c>
      <c r="E14" s="2" t="s">
        <v>58</v>
      </c>
      <c r="F14" s="2" t="s">
        <v>39</v>
      </c>
    </row>
    <row r="15" spans="1:26" ht="36" customHeight="1">
      <c r="A15" s="2" t="s">
        <v>59</v>
      </c>
      <c r="B15" s="11">
        <v>5000</v>
      </c>
      <c r="C15" s="2" t="s">
        <v>41</v>
      </c>
      <c r="D15" s="2">
        <v>5000</v>
      </c>
      <c r="E15" s="2" t="s">
        <v>60</v>
      </c>
      <c r="F15" s="2" t="s">
        <v>39</v>
      </c>
    </row>
    <row r="16" spans="1:26" ht="36" customHeight="1">
      <c r="A16" s="2" t="s">
        <v>61</v>
      </c>
      <c r="B16" s="12">
        <v>0.2</v>
      </c>
      <c r="C16" s="2" t="s">
        <v>47</v>
      </c>
      <c r="D16" s="2">
        <v>0.2</v>
      </c>
      <c r="E16" s="2" t="s">
        <v>62</v>
      </c>
      <c r="F16" s="2" t="s">
        <v>39</v>
      </c>
    </row>
    <row r="17" spans="1:6" ht="36" customHeight="1">
      <c r="A17" s="2" t="s">
        <v>49</v>
      </c>
      <c r="B17" s="12">
        <v>0.75</v>
      </c>
      <c r="C17" s="2" t="s">
        <v>47</v>
      </c>
      <c r="D17" s="2">
        <v>0.75</v>
      </c>
      <c r="E17" s="2" t="s">
        <v>63</v>
      </c>
      <c r="F17" s="2" t="s">
        <v>39</v>
      </c>
    </row>
    <row r="18" spans="1:6" ht="36" customHeight="1">
      <c r="A18" s="7" t="s">
        <v>64</v>
      </c>
      <c r="B18" s="10">
        <f>B14*B15*12*B16*B17</f>
        <v>180000</v>
      </c>
      <c r="C18" s="7" t="s">
        <v>52</v>
      </c>
      <c r="D18" s="7"/>
      <c r="E18" s="7" t="s">
        <v>53</v>
      </c>
      <c r="F18" s="7" t="s">
        <v>65</v>
      </c>
    </row>
    <row r="19" spans="1:6" ht="36" customHeight="1">
      <c r="A19" s="2"/>
      <c r="B19" s="8"/>
      <c r="C19" s="2"/>
      <c r="D19" s="2"/>
      <c r="E19" s="2"/>
      <c r="F19" s="2"/>
    </row>
    <row r="20" spans="1:6" ht="36" customHeight="1">
      <c r="A20" s="6" t="s">
        <v>66</v>
      </c>
      <c r="B20" s="9"/>
      <c r="C20" s="6"/>
      <c r="D20" s="6"/>
      <c r="E20" s="6"/>
      <c r="F20" s="6"/>
    </row>
    <row r="21" spans="1:6" ht="36" customHeight="1">
      <c r="A21" s="2" t="s">
        <v>67</v>
      </c>
      <c r="B21" s="13">
        <v>100000</v>
      </c>
      <c r="C21" s="2" t="s">
        <v>68</v>
      </c>
      <c r="D21" s="2">
        <v>100000</v>
      </c>
      <c r="E21" s="2" t="s">
        <v>69</v>
      </c>
      <c r="F21" s="2" t="s">
        <v>39</v>
      </c>
    </row>
    <row r="22" spans="1:6" ht="36" customHeight="1">
      <c r="A22" s="2" t="s">
        <v>70</v>
      </c>
      <c r="B22" s="12">
        <v>0.03</v>
      </c>
      <c r="C22" s="2" t="s">
        <v>47</v>
      </c>
      <c r="D22" s="2">
        <v>0.03</v>
      </c>
      <c r="E22" s="2" t="s">
        <v>71</v>
      </c>
      <c r="F22" s="2" t="s">
        <v>39</v>
      </c>
    </row>
    <row r="23" spans="1:6" ht="36" customHeight="1">
      <c r="A23" s="2" t="s">
        <v>72</v>
      </c>
      <c r="B23" s="11">
        <v>18</v>
      </c>
      <c r="C23" s="2" t="s">
        <v>73</v>
      </c>
      <c r="D23" s="2">
        <v>18</v>
      </c>
      <c r="E23" s="2" t="s">
        <v>74</v>
      </c>
      <c r="F23" s="2" t="s">
        <v>39</v>
      </c>
    </row>
    <row r="24" spans="1:6" ht="36" customHeight="1">
      <c r="A24" s="2" t="s">
        <v>75</v>
      </c>
      <c r="B24" s="12">
        <v>0.1</v>
      </c>
      <c r="C24" s="2" t="s">
        <v>47</v>
      </c>
      <c r="D24" s="2">
        <v>0.1</v>
      </c>
      <c r="E24" s="2" t="s">
        <v>76</v>
      </c>
      <c r="F24" s="2" t="s">
        <v>39</v>
      </c>
    </row>
    <row r="25" spans="1:6" ht="36" customHeight="1">
      <c r="A25" s="2" t="s">
        <v>49</v>
      </c>
      <c r="B25" s="12">
        <v>0.7</v>
      </c>
      <c r="C25" s="2" t="s">
        <v>47</v>
      </c>
      <c r="D25" s="2">
        <v>0.7</v>
      </c>
      <c r="E25" s="2" t="s">
        <v>77</v>
      </c>
      <c r="F25" s="2" t="s">
        <v>39</v>
      </c>
    </row>
    <row r="26" spans="1:6" ht="36" customHeight="1">
      <c r="A26" s="7" t="s">
        <v>78</v>
      </c>
      <c r="B26" s="10">
        <f>B21*B22*B23*12*B24*B25</f>
        <v>45360</v>
      </c>
      <c r="C26" s="7" t="s">
        <v>52</v>
      </c>
      <c r="D26" s="7"/>
      <c r="E26" s="7" t="s">
        <v>53</v>
      </c>
      <c r="F26" s="7" t="s">
        <v>79</v>
      </c>
    </row>
    <row r="27" spans="1:6" ht="36" customHeight="1">
      <c r="A27" s="2"/>
      <c r="B27" s="8"/>
      <c r="C27" s="2"/>
      <c r="D27" s="2"/>
      <c r="E27" s="2"/>
      <c r="F27" s="2"/>
    </row>
    <row r="28" spans="1:6" ht="36" customHeight="1">
      <c r="A28" s="6" t="s">
        <v>80</v>
      </c>
      <c r="B28" s="9"/>
      <c r="C28" s="6"/>
      <c r="D28" s="6"/>
      <c r="E28" s="6"/>
      <c r="F28" s="6"/>
    </row>
    <row r="29" spans="1:6" ht="36" customHeight="1">
      <c r="A29" s="2" t="s">
        <v>81</v>
      </c>
      <c r="B29" s="13">
        <v>500</v>
      </c>
      <c r="C29" s="2" t="s">
        <v>57</v>
      </c>
      <c r="D29" s="2">
        <v>500</v>
      </c>
      <c r="E29" s="2" t="s">
        <v>82</v>
      </c>
      <c r="F29" s="2" t="s">
        <v>39</v>
      </c>
    </row>
    <row r="30" spans="1:6" ht="36" customHeight="1">
      <c r="A30" s="2" t="s">
        <v>83</v>
      </c>
      <c r="B30" s="11">
        <v>45</v>
      </c>
      <c r="C30" s="2" t="s">
        <v>41</v>
      </c>
      <c r="D30" s="2">
        <v>45</v>
      </c>
      <c r="E30" s="2" t="s">
        <v>84</v>
      </c>
      <c r="F30" s="2" t="s">
        <v>39</v>
      </c>
    </row>
    <row r="31" spans="1:6" ht="36" customHeight="1">
      <c r="A31" s="2" t="s">
        <v>85</v>
      </c>
      <c r="B31" s="12">
        <v>0.3</v>
      </c>
      <c r="C31" s="2" t="s">
        <v>47</v>
      </c>
      <c r="D31" s="2">
        <v>0.3</v>
      </c>
      <c r="E31" s="2" t="s">
        <v>86</v>
      </c>
      <c r="F31" s="2" t="s">
        <v>39</v>
      </c>
    </row>
    <row r="32" spans="1:6" ht="36" customHeight="1">
      <c r="A32" s="2" t="s">
        <v>49</v>
      </c>
      <c r="B32" s="12">
        <v>0.75</v>
      </c>
      <c r="C32" s="2" t="s">
        <v>47</v>
      </c>
      <c r="D32" s="2">
        <v>0.75</v>
      </c>
      <c r="E32" s="2" t="s">
        <v>87</v>
      </c>
      <c r="F32" s="2" t="s">
        <v>39</v>
      </c>
    </row>
    <row r="33" spans="1:6" ht="36" customHeight="1">
      <c r="A33" s="7" t="s">
        <v>88</v>
      </c>
      <c r="B33" s="10">
        <f>B29*B30*12*B31*B32</f>
        <v>60750</v>
      </c>
      <c r="C33" s="7" t="s">
        <v>52</v>
      </c>
      <c r="D33" s="7"/>
      <c r="E33" s="7" t="s">
        <v>53</v>
      </c>
      <c r="F33" s="7" t="s">
        <v>89</v>
      </c>
    </row>
    <row r="34" spans="1:6" ht="36" customHeight="1">
      <c r="A34" s="2"/>
      <c r="B34" s="8"/>
      <c r="C34" s="2"/>
      <c r="D34" s="2"/>
      <c r="E34" s="2"/>
      <c r="F34" s="2"/>
    </row>
    <row r="35" spans="1:6" ht="36" customHeight="1">
      <c r="A35" s="6" t="s">
        <v>90</v>
      </c>
      <c r="B35" s="9"/>
      <c r="C35" s="6"/>
      <c r="D35" s="6"/>
      <c r="E35" s="6"/>
      <c r="F35" s="6"/>
    </row>
    <row r="36" spans="1:6" ht="36" customHeight="1">
      <c r="A36" s="2" t="s">
        <v>91</v>
      </c>
      <c r="B36" s="11">
        <v>85000</v>
      </c>
      <c r="C36" s="2" t="s">
        <v>92</v>
      </c>
      <c r="D36" s="2">
        <v>85000</v>
      </c>
      <c r="E36" s="2" t="s">
        <v>93</v>
      </c>
      <c r="F36" s="2" t="s">
        <v>39</v>
      </c>
    </row>
    <row r="37" spans="1:6" ht="36" customHeight="1">
      <c r="A37" s="2" t="s">
        <v>94</v>
      </c>
      <c r="B37" s="11">
        <v>30000</v>
      </c>
      <c r="C37" s="2" t="s">
        <v>92</v>
      </c>
      <c r="D37" s="2">
        <v>30000</v>
      </c>
      <c r="E37" s="2" t="s">
        <v>95</v>
      </c>
      <c r="F37" s="2" t="s">
        <v>39</v>
      </c>
    </row>
    <row r="38" spans="1:6" ht="36" customHeight="1">
      <c r="A38" s="2" t="s">
        <v>96</v>
      </c>
      <c r="B38" s="11">
        <v>15000</v>
      </c>
      <c r="C38" s="2" t="s">
        <v>92</v>
      </c>
      <c r="D38" s="2">
        <v>15000</v>
      </c>
      <c r="E38" s="2" t="s">
        <v>97</v>
      </c>
      <c r="F38" s="2" t="s">
        <v>39</v>
      </c>
    </row>
    <row r="39" spans="1:6" ht="36" customHeight="1">
      <c r="A39" s="2" t="s">
        <v>98</v>
      </c>
      <c r="B39" s="11">
        <v>25000</v>
      </c>
      <c r="C39" s="2" t="s">
        <v>92</v>
      </c>
      <c r="D39" s="2">
        <v>25000</v>
      </c>
      <c r="E39" s="2" t="s">
        <v>99</v>
      </c>
      <c r="F39" s="2" t="s">
        <v>39</v>
      </c>
    </row>
    <row r="40" spans="1:6" ht="36" customHeight="1">
      <c r="A40" s="2" t="s">
        <v>100</v>
      </c>
      <c r="B40" s="11">
        <v>36000</v>
      </c>
      <c r="C40" s="2" t="s">
        <v>52</v>
      </c>
      <c r="D40" s="2">
        <v>36000</v>
      </c>
      <c r="E40" s="2" t="s">
        <v>101</v>
      </c>
      <c r="F40" s="2" t="s">
        <v>39</v>
      </c>
    </row>
    <row r="41" spans="1:6" ht="36" customHeight="1">
      <c r="A41" s="2" t="s">
        <v>102</v>
      </c>
      <c r="B41" s="11">
        <v>24000</v>
      </c>
      <c r="C41" s="2" t="s">
        <v>52</v>
      </c>
      <c r="D41" s="2">
        <v>24000</v>
      </c>
      <c r="E41" s="2" t="s">
        <v>103</v>
      </c>
      <c r="F41" s="2" t="s">
        <v>39</v>
      </c>
    </row>
    <row r="42" spans="1:6" ht="36" customHeight="1">
      <c r="A42" s="2" t="s">
        <v>104</v>
      </c>
      <c r="B42" s="12">
        <v>0.1</v>
      </c>
      <c r="C42" s="2" t="s">
        <v>47</v>
      </c>
      <c r="D42" s="2">
        <v>0.1</v>
      </c>
      <c r="E42" s="2" t="s">
        <v>105</v>
      </c>
      <c r="F42" s="2" t="s">
        <v>39</v>
      </c>
    </row>
    <row r="43" spans="1:6" ht="36" customHeight="1">
      <c r="A43" s="7" t="s">
        <v>106</v>
      </c>
      <c r="B43" s="10">
        <f>SUM(B36:B39)*(1+B42)</f>
        <v>170500</v>
      </c>
      <c r="C43" s="7" t="s">
        <v>92</v>
      </c>
      <c r="D43" s="7"/>
      <c r="E43" s="7" t="s">
        <v>53</v>
      </c>
      <c r="F43" s="7" t="s">
        <v>107</v>
      </c>
    </row>
    <row r="44" spans="1:6" ht="36" customHeight="1">
      <c r="A44" s="7" t="s">
        <v>108</v>
      </c>
      <c r="B44" s="10">
        <f>SUM(B40:B41)</f>
        <v>60000</v>
      </c>
      <c r="C44" s="7" t="s">
        <v>52</v>
      </c>
      <c r="D44" s="7"/>
      <c r="E44" s="7" t="s">
        <v>53</v>
      </c>
      <c r="F44" s="7" t="s">
        <v>109</v>
      </c>
    </row>
    <row r="45" spans="1:6" ht="36" customHeight="1">
      <c r="A45" s="7" t="s">
        <v>110</v>
      </c>
      <c r="B45" s="10">
        <f>B43+B44</f>
        <v>230500</v>
      </c>
      <c r="C45" s="7" t="s">
        <v>92</v>
      </c>
      <c r="D45" s="7"/>
      <c r="E45" s="7" t="s">
        <v>53</v>
      </c>
      <c r="F45" s="7" t="s">
        <v>111</v>
      </c>
    </row>
    <row r="46" spans="1:6" ht="36" customHeight="1">
      <c r="A46" s="7" t="s">
        <v>112</v>
      </c>
      <c r="B46" s="10">
        <f>B43+(B44*3)</f>
        <v>350500</v>
      </c>
      <c r="C46" s="7" t="s">
        <v>92</v>
      </c>
      <c r="D46" s="7"/>
      <c r="E46" s="7" t="s">
        <v>53</v>
      </c>
      <c r="F46" s="7" t="s">
        <v>113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1"/>
  <sheetViews>
    <sheetView zoomScaleNormal="100" zoomScaleSheetLayoutView="100" workbookViewId="0">
      <selection activeCell="B5" sqref="B5"/>
    </sheetView>
  </sheetViews>
  <sheetFormatPr defaultRowHeight="14.25"/>
  <cols>
    <col min="1" max="1" width="32" customWidth="1"/>
    <col min="2" max="2" width="22" customWidth="1"/>
    <col min="3" max="3" width="54" customWidth="1"/>
    <col min="4" max="4" width="28" customWidth="1"/>
    <col min="5" max="5" width="18" customWidth="1"/>
    <col min="6" max="8" width="14" customWidth="1"/>
  </cols>
  <sheetData>
    <row r="1" spans="1:26" ht="32.1" customHeight="1">
      <c r="A1" s="25" t="s">
        <v>114</v>
      </c>
      <c r="B1" s="25"/>
      <c r="C1" s="25"/>
      <c r="D1" s="25"/>
      <c r="E1" s="25"/>
      <c r="F1" s="25"/>
      <c r="G1" s="25"/>
      <c r="H1" s="25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4" customHeight="1">
      <c r="A2" s="37" t="s">
        <v>115</v>
      </c>
      <c r="B2" s="37"/>
      <c r="C2" s="37"/>
      <c r="D2" s="37"/>
      <c r="E2" s="37"/>
      <c r="F2" s="37"/>
      <c r="G2" s="37"/>
      <c r="H2" s="37"/>
    </row>
    <row r="4" spans="1:26" ht="30" customHeight="1">
      <c r="A4" s="14" t="s">
        <v>116</v>
      </c>
      <c r="B4" s="14" t="s">
        <v>117</v>
      </c>
      <c r="C4" s="14" t="s">
        <v>118</v>
      </c>
    </row>
    <row r="5" spans="1:26" ht="30" customHeight="1">
      <c r="A5" s="2" t="s">
        <v>119</v>
      </c>
      <c r="B5" s="22">
        <f>Calculator!B11+Calculator!B18+Calculator!B26+Calculator!B33</f>
        <v>711990</v>
      </c>
      <c r="C5" s="2" t="s">
        <v>120</v>
      </c>
    </row>
    <row r="6" spans="1:26" ht="30" customHeight="1">
      <c r="A6" s="2" t="s">
        <v>121</v>
      </c>
      <c r="B6" s="22">
        <f>Calculator!B45</f>
        <v>230500</v>
      </c>
      <c r="C6" s="2" t="s">
        <v>122</v>
      </c>
    </row>
    <row r="7" spans="1:26" ht="30" customHeight="1">
      <c r="A7" s="2" t="s">
        <v>123</v>
      </c>
      <c r="B7" s="23">
        <f>IF(B5&gt;0,(B6/B5)*12,0)</f>
        <v>3.8848860236801075</v>
      </c>
      <c r="C7" s="2" t="s">
        <v>124</v>
      </c>
    </row>
    <row r="8" spans="1:26" ht="30" customHeight="1">
      <c r="A8" s="2" t="s">
        <v>125</v>
      </c>
      <c r="B8" s="22">
        <f>B5*3</f>
        <v>2135970</v>
      </c>
      <c r="C8" s="2" t="s">
        <v>126</v>
      </c>
    </row>
    <row r="9" spans="1:26" ht="30" customHeight="1">
      <c r="A9" s="2" t="s">
        <v>127</v>
      </c>
      <c r="B9" s="22">
        <f>Calculator!B46</f>
        <v>350500</v>
      </c>
      <c r="C9" s="2" t="s">
        <v>128</v>
      </c>
    </row>
    <row r="10" spans="1:26" ht="30" customHeight="1">
      <c r="A10" s="2" t="s">
        <v>129</v>
      </c>
      <c r="B10" s="22">
        <f>B8-B9</f>
        <v>1785470</v>
      </c>
      <c r="C10" s="2" t="s">
        <v>130</v>
      </c>
    </row>
    <row r="11" spans="1:26" ht="30" customHeight="1">
      <c r="A11" s="2" t="s">
        <v>131</v>
      </c>
      <c r="B11" s="24">
        <f>IF(B9&gt;0,B10/B9,0)</f>
        <v>5.0940656205420831</v>
      </c>
      <c r="C11" s="2" t="s">
        <v>132</v>
      </c>
    </row>
    <row r="12" spans="1:26" ht="30" customHeight="1"/>
    <row r="13" spans="1:26" ht="30" customHeight="1">
      <c r="A13" s="6" t="s">
        <v>133</v>
      </c>
      <c r="B13" s="6" t="s">
        <v>134</v>
      </c>
      <c r="C13" s="6" t="s">
        <v>135</v>
      </c>
      <c r="D13" s="6" t="s">
        <v>136</v>
      </c>
    </row>
    <row r="14" spans="1:26" ht="30" customHeight="1">
      <c r="A14" s="2" t="s">
        <v>137</v>
      </c>
      <c r="B14" s="15">
        <f>Calculator!B11</f>
        <v>425880</v>
      </c>
      <c r="C14" s="16">
        <f>IF($B$18&gt;0,B14/$B$18,0)</f>
        <v>0.59815446846163567</v>
      </c>
      <c r="D14" s="2" t="s">
        <v>138</v>
      </c>
    </row>
    <row r="15" spans="1:26" ht="30" customHeight="1">
      <c r="A15" s="2" t="s">
        <v>139</v>
      </c>
      <c r="B15" s="15">
        <f>Calculator!B18</f>
        <v>180000</v>
      </c>
      <c r="C15" s="16">
        <f>IF($B$18&gt;0,B15/$B$18,0)</f>
        <v>0.25281253950195931</v>
      </c>
      <c r="D15" s="2" t="s">
        <v>140</v>
      </c>
    </row>
    <row r="16" spans="1:26" ht="30" customHeight="1">
      <c r="A16" s="2" t="s">
        <v>141</v>
      </c>
      <c r="B16" s="15">
        <f>Calculator!B26</f>
        <v>45360</v>
      </c>
      <c r="C16" s="16">
        <f>IF($B$18&gt;0,B16/$B$18,0)</f>
        <v>6.3708759954493738E-2</v>
      </c>
      <c r="D16" s="2" t="s">
        <v>142</v>
      </c>
    </row>
    <row r="17" spans="1:8" ht="30" customHeight="1">
      <c r="A17" s="2" t="s">
        <v>143</v>
      </c>
      <c r="B17" s="15">
        <f>Calculator!B33</f>
        <v>60750</v>
      </c>
      <c r="C17" s="16">
        <f>IF($B$18&gt;0,B17/$B$18,0)</f>
        <v>8.5324232081911269E-2</v>
      </c>
      <c r="D17" s="2" t="s">
        <v>144</v>
      </c>
    </row>
    <row r="18" spans="1:8" ht="30" customHeight="1">
      <c r="A18" s="2" t="s">
        <v>145</v>
      </c>
      <c r="B18" s="15">
        <f>SUM(B14:B17)</f>
        <v>711990</v>
      </c>
      <c r="C18" s="16">
        <f>SUM(C14:C17)</f>
        <v>1</v>
      </c>
      <c r="D18" s="2"/>
    </row>
    <row r="19" spans="1:8" ht="30" customHeight="1"/>
    <row r="20" spans="1:8" ht="30" customHeight="1">
      <c r="A20" s="17" t="s">
        <v>146</v>
      </c>
      <c r="B20" s="17" t="s">
        <v>147</v>
      </c>
      <c r="C20" s="17" t="s">
        <v>134</v>
      </c>
      <c r="D20" s="17" t="s">
        <v>123</v>
      </c>
      <c r="E20" s="17" t="s">
        <v>131</v>
      </c>
    </row>
    <row r="21" spans="1:8" ht="30" customHeight="1">
      <c r="A21" s="4" t="s">
        <v>148</v>
      </c>
      <c r="B21" s="18">
        <v>0.8</v>
      </c>
      <c r="C21" s="19">
        <f>$B$5*B21</f>
        <v>569592</v>
      </c>
      <c r="D21" s="20">
        <f>IF(C21&gt;0,($B$6/C21)*12,0)</f>
        <v>4.856107529600135</v>
      </c>
      <c r="E21" s="18">
        <f>IF($B$9&gt;0,((C21*3)-$B$9)/$B$9,0)</f>
        <v>3.8752524964336663</v>
      </c>
    </row>
    <row r="22" spans="1:8" ht="30" customHeight="1">
      <c r="A22" s="4" t="s">
        <v>149</v>
      </c>
      <c r="B22" s="18">
        <v>1</v>
      </c>
      <c r="C22" s="19">
        <f>$B$5*B22</f>
        <v>711990</v>
      </c>
      <c r="D22" s="20">
        <f>IF(C22&gt;0,($B$6/C22)*12,0)</f>
        <v>3.8848860236801075</v>
      </c>
      <c r="E22" s="18">
        <f>IF($B$9&gt;0,((C22*3)-$B$9)/$B$9,0)</f>
        <v>5.0940656205420831</v>
      </c>
    </row>
    <row r="23" spans="1:8" ht="30" customHeight="1">
      <c r="A23" s="4" t="s">
        <v>150</v>
      </c>
      <c r="B23" s="18">
        <v>1.2</v>
      </c>
      <c r="C23" s="19">
        <f>$B$5*B23</f>
        <v>854388</v>
      </c>
      <c r="D23" s="20">
        <f>IF(C23&gt;0,($B$6/C23)*12,0)</f>
        <v>3.2374050197334237</v>
      </c>
      <c r="E23" s="18">
        <f>IF($B$9&gt;0,((C23*3)-$B$9)/$B$9,0)</f>
        <v>6.312878744650499</v>
      </c>
    </row>
    <row r="25" spans="1:8" ht="15">
      <c r="A25" s="38" t="s">
        <v>151</v>
      </c>
      <c r="B25" s="38"/>
      <c r="C25" s="38"/>
      <c r="D25" s="38"/>
      <c r="E25" s="38"/>
      <c r="F25" s="38"/>
      <c r="G25" s="38"/>
      <c r="H25" s="38"/>
    </row>
    <row r="26" spans="1:8">
      <c r="A26" s="28" t="s">
        <v>152</v>
      </c>
      <c r="B26" s="29"/>
      <c r="C26" s="29"/>
      <c r="D26" s="29"/>
      <c r="E26" s="29"/>
      <c r="F26" s="29"/>
      <c r="G26" s="29"/>
      <c r="H26" s="30"/>
    </row>
    <row r="27" spans="1:8">
      <c r="A27" s="31"/>
      <c r="B27" s="32"/>
      <c r="C27" s="32"/>
      <c r="D27" s="32"/>
      <c r="E27" s="32"/>
      <c r="F27" s="32"/>
      <c r="G27" s="32"/>
      <c r="H27" s="33"/>
    </row>
    <row r="28" spans="1:8">
      <c r="A28" s="31"/>
      <c r="B28" s="32"/>
      <c r="C28" s="32"/>
      <c r="D28" s="32"/>
      <c r="E28" s="32"/>
      <c r="F28" s="32"/>
      <c r="G28" s="32"/>
      <c r="H28" s="33"/>
    </row>
    <row r="29" spans="1:8">
      <c r="A29" s="31"/>
      <c r="B29" s="32"/>
      <c r="C29" s="32"/>
      <c r="D29" s="32"/>
      <c r="E29" s="32"/>
      <c r="F29" s="32"/>
      <c r="G29" s="32"/>
      <c r="H29" s="33"/>
    </row>
    <row r="30" spans="1:8">
      <c r="A30" s="31"/>
      <c r="B30" s="32"/>
      <c r="C30" s="32"/>
      <c r="D30" s="32"/>
      <c r="E30" s="32"/>
      <c r="F30" s="32"/>
      <c r="G30" s="32"/>
      <c r="H30" s="33"/>
    </row>
    <row r="31" spans="1:8">
      <c r="A31" s="34"/>
      <c r="B31" s="35"/>
      <c r="C31" s="35"/>
      <c r="D31" s="35"/>
      <c r="E31" s="35"/>
      <c r="F31" s="35"/>
      <c r="G31" s="35"/>
      <c r="H31" s="36"/>
    </row>
  </sheetData>
  <mergeCells count="4">
    <mergeCell ref="A1:H1"/>
    <mergeCell ref="A2:H2"/>
    <mergeCell ref="A25:H25"/>
    <mergeCell ref="A26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"/>
  <sheetViews>
    <sheetView topLeftCell="C1" zoomScaleNormal="100" zoomScaleSheetLayoutView="100" workbookViewId="0">
      <selection activeCell="E5" sqref="E5"/>
    </sheetView>
  </sheetViews>
  <sheetFormatPr defaultRowHeight="14.25"/>
  <cols>
    <col min="1" max="2" width="34" customWidth="1"/>
    <col min="3" max="3" width="36" customWidth="1"/>
    <col min="4" max="4" width="44" customWidth="1"/>
    <col min="5" max="5" width="68" customWidth="1"/>
    <col min="6" max="6" width="38" customWidth="1"/>
  </cols>
  <sheetData>
    <row r="1" spans="1:26" ht="32.1" customHeight="1">
      <c r="A1" s="39" t="s">
        <v>153</v>
      </c>
      <c r="B1" s="39"/>
      <c r="C1" s="39"/>
      <c r="D1" s="39"/>
      <c r="E1" s="39"/>
      <c r="F1" s="3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4" customHeight="1">
      <c r="A2" s="37" t="s">
        <v>154</v>
      </c>
      <c r="B2" s="37"/>
      <c r="C2" s="37"/>
      <c r="D2" s="37"/>
      <c r="E2" s="37"/>
      <c r="F2" s="37"/>
    </row>
    <row r="4" spans="1:26" ht="15">
      <c r="A4" s="14" t="s">
        <v>155</v>
      </c>
      <c r="B4" s="14" t="s">
        <v>156</v>
      </c>
      <c r="C4" s="14" t="s">
        <v>157</v>
      </c>
      <c r="D4" s="14" t="s">
        <v>158</v>
      </c>
      <c r="E4" s="14" t="s">
        <v>159</v>
      </c>
      <c r="F4" s="14" t="s">
        <v>136</v>
      </c>
    </row>
    <row r="5" spans="1:26" ht="78" customHeight="1">
      <c r="A5" s="2" t="s">
        <v>160</v>
      </c>
      <c r="B5" s="2" t="s">
        <v>161</v>
      </c>
      <c r="C5" s="2" t="s">
        <v>162</v>
      </c>
      <c r="D5" s="2" t="s">
        <v>163</v>
      </c>
      <c r="E5" s="40" t="s">
        <v>164</v>
      </c>
      <c r="F5" s="2" t="s">
        <v>165</v>
      </c>
    </row>
    <row r="6" spans="1:26" ht="78" customHeight="1">
      <c r="A6" s="2" t="s">
        <v>166</v>
      </c>
      <c r="B6" s="2" t="s">
        <v>167</v>
      </c>
      <c r="C6" s="2" t="s">
        <v>168</v>
      </c>
      <c r="D6" s="2" t="s">
        <v>169</v>
      </c>
      <c r="E6" s="40" t="s">
        <v>170</v>
      </c>
      <c r="F6" s="2" t="s">
        <v>171</v>
      </c>
    </row>
    <row r="7" spans="1:26" ht="78" customHeight="1">
      <c r="A7" s="2" t="s">
        <v>172</v>
      </c>
      <c r="B7" s="2" t="s">
        <v>173</v>
      </c>
      <c r="C7" s="2" t="s">
        <v>174</v>
      </c>
      <c r="D7" s="2" t="s">
        <v>175</v>
      </c>
      <c r="E7" s="40" t="s">
        <v>176</v>
      </c>
      <c r="F7" s="2" t="s">
        <v>177</v>
      </c>
    </row>
    <row r="8" spans="1:26" ht="78" customHeight="1">
      <c r="A8" s="2" t="s">
        <v>178</v>
      </c>
      <c r="B8" s="2" t="s">
        <v>179</v>
      </c>
      <c r="C8" s="2" t="s">
        <v>180</v>
      </c>
      <c r="D8" s="2" t="s">
        <v>181</v>
      </c>
      <c r="E8" s="40" t="s">
        <v>182</v>
      </c>
      <c r="F8" s="2" t="s">
        <v>183</v>
      </c>
    </row>
    <row r="9" spans="1:26" ht="78" customHeight="1">
      <c r="A9" s="2" t="s">
        <v>184</v>
      </c>
      <c r="B9" s="2" t="s">
        <v>185</v>
      </c>
      <c r="C9" s="2" t="s">
        <v>186</v>
      </c>
      <c r="D9" s="2" t="s">
        <v>187</v>
      </c>
      <c r="E9" s="40" t="s">
        <v>188</v>
      </c>
      <c r="F9" s="2" t="s">
        <v>189</v>
      </c>
    </row>
    <row r="10" spans="1:26" ht="78" customHeight="1">
      <c r="A10" s="2" t="s">
        <v>190</v>
      </c>
      <c r="B10" s="2" t="s">
        <v>191</v>
      </c>
      <c r="C10" s="2" t="s">
        <v>192</v>
      </c>
      <c r="D10" s="2" t="s">
        <v>193</v>
      </c>
      <c r="E10" s="40" t="s">
        <v>194</v>
      </c>
      <c r="F10" s="2" t="s">
        <v>195</v>
      </c>
    </row>
  </sheetData>
  <sheetProtection algorithmName="SHA-512" hashValue="CYi7AtkKbYybf7T/tQqLTfizjpic9yLE7k5618PpHbFOdPX+WJpIHcIo/3fysx78Hl4I9MBYuTA3pep5yi+E+g==" saltValue="JoSWJLw5dEizhNyVxhHvFQ==" spinCount="100000" sheet="1" objects="1" scenarios="1"/>
  <mergeCells count="2">
    <mergeCell ref="A1:F1"/>
    <mergeCell ref="A2:F2"/>
  </mergeCells>
  <hyperlinks>
    <hyperlink ref="E5" r:id="rId1" xr:uid="{E421250A-4966-4338-B1DB-7811EFBABE0F}"/>
    <hyperlink ref="E6" r:id="rId2" xr:uid="{E202468A-1AED-4BA6-8B2D-F4FD130824A6}"/>
    <hyperlink ref="E7" r:id="rId3" xr:uid="{D46690CB-ECC5-4680-95F0-FFC78AC2EEFB}"/>
    <hyperlink ref="E8" r:id="rId4" xr:uid="{CEAE62B5-73EB-4746-B04D-2029C9730989}"/>
    <hyperlink ref="E9" r:id="rId5" xr:uid="{03B96E09-E3A0-416D-8211-00084CF05E12}"/>
    <hyperlink ref="E10" r:id="rId6" xr:uid="{3BB63DA7-EB45-4B04-ACF8-7CB196635AA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Calculator</vt:lpstr>
      <vt:lpstr>Summary</vt:lpstr>
      <vt:lpstr>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Omkar Gaikwad</cp:lastModifiedBy>
  <cp:revision/>
  <dcterms:created xsi:type="dcterms:W3CDTF">2026-04-30T06:15:13Z</dcterms:created>
  <dcterms:modified xsi:type="dcterms:W3CDTF">2026-04-30T07:43:44Z</dcterms:modified>
  <cp:category/>
  <cp:contentStatus/>
</cp:coreProperties>
</file>